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335" yWindow="435" windowWidth="15360" windowHeight="11130" tabRatio="852" firstSheet="2" activeTab="2"/>
  </bookViews>
  <sheets>
    <sheet name="Invoerbestand" sheetId="1" state="hidden" r:id="rId1"/>
    <sheet name="Basis" sheetId="2" state="hidden" r:id="rId2"/>
    <sheet name="Rente" sheetId="3" r:id="rId3"/>
  </sheets>
  <definedNames>
    <definedName name="_xlnm.Print_Area" localSheetId="1">'Basis'!$A$1:$G$36</definedName>
    <definedName name="_xlnm.Print_Area" localSheetId="2">'Rente'!$A$1:$E$30</definedName>
  </definedNames>
  <calcPr fullCalcOnLoad="1"/>
</workbook>
</file>

<file path=xl/comments1.xml><?xml version="1.0" encoding="utf-8"?>
<comments xmlns="http://schemas.openxmlformats.org/spreadsheetml/2006/main">
  <authors>
    <author>Visser</author>
  </authors>
  <commentList>
    <comment ref="B1" authorId="0">
      <text>
        <r>
          <rPr>
            <sz val="8"/>
            <rFont val="Tahoma"/>
            <family val="0"/>
          </rPr>
          <t xml:space="preserve">datum voluit typen in tekst (dus geen dd-mm-jjjj)
</t>
        </r>
      </text>
    </comment>
  </commentList>
</comments>
</file>

<file path=xl/sharedStrings.xml><?xml version="1.0" encoding="utf-8"?>
<sst xmlns="http://schemas.openxmlformats.org/spreadsheetml/2006/main" count="117" uniqueCount="47">
  <si>
    <t>Rentevast periode</t>
  </si>
  <si>
    <t>NHG</t>
  </si>
  <si>
    <t>variabel</t>
  </si>
  <si>
    <t>10 jaar</t>
  </si>
  <si>
    <t>12 jaar ¹</t>
  </si>
  <si>
    <t>15 jaar</t>
  </si>
  <si>
    <t>17 jaar ¹</t>
  </si>
  <si>
    <t>20 jaar</t>
  </si>
  <si>
    <t>25 jaar</t>
  </si>
  <si>
    <t>30 jaar</t>
  </si>
  <si>
    <t>¹ inclusief 2 jaar rentebedenktijd (achteraf)</t>
  </si>
  <si>
    <t>¹ alleen aflossingsvrij en minimaal EUR 100.000,-</t>
  </si>
  <si>
    <t>Euribor ¹</t>
  </si>
  <si>
    <t>Voor de Startzekerhypotheek (alleen NHG mogelijk) geldt een productafslag van 0,1%</t>
  </si>
  <si>
    <t>Voor de Meegroeihypotheek geldt een productopslag van 0,2%</t>
  </si>
  <si>
    <t>Standaard 75% EW</t>
  </si>
  <si>
    <t>Van 75% tot 100% EW</t>
  </si>
  <si>
    <t>Top 100% t/m 125% EW</t>
  </si>
  <si>
    <t>1 jaar</t>
  </si>
  <si>
    <t>2 jaar ¹</t>
  </si>
  <si>
    <t>3 jaar ¹</t>
  </si>
  <si>
    <t>5 jaar</t>
  </si>
  <si>
    <t>6 jaar</t>
  </si>
  <si>
    <t>7 jaar ¹</t>
  </si>
  <si>
    <t>Productafslag, -opslag en bijzondere rentevoordelen</t>
  </si>
  <si>
    <t>Hypotheektarief</t>
  </si>
  <si>
    <t>Voor de Budgethypotheek geldt een afslag van 0,15% als aan de bijzondere voorwaarden wordt voldaan¹</t>
  </si>
  <si>
    <t>Indien de klant een Betaalpakket afneemt ontvangt hij een rentevoordeel van 0,1% (niet mogelijk bij NHG)¹</t>
  </si>
  <si>
    <t>Indien de klant een hypotheek voor een nieuwbouwwoning afsluit ontvangt hij een rentevoordeel van 0,1% (niet mogelijk bij NHG)¹</t>
  </si>
  <si>
    <t>¹ bij Euriborrente en variabele rente is geen van bovengenoemde extra rentevoordelen van toepassing</t>
  </si>
  <si>
    <t>ABN AMRO heeft ook een variabel Euribortarief, momenteel voor de maand; april 2008</t>
  </si>
  <si>
    <t>ja</t>
  </si>
  <si>
    <t>nee</t>
  </si>
  <si>
    <t>Datum</t>
  </si>
  <si>
    <r>
      <t>Disclaimer</t>
    </r>
    <r>
      <rPr>
        <sz val="4"/>
        <color indexed="9"/>
        <rFont val="Univers 57 Condensed"/>
        <family val="0"/>
      </rPr>
      <t xml:space="preserve">
Aan dit overzicht kunnen geen rechten worden ontleend. Elke hypotheekaanvraag wordt individueel beoordeeld, hetgeen kan leiden tot afwijkende uitkomsten.</t>
    </r>
  </si>
  <si>
    <r>
      <t xml:space="preserve">2 jaar </t>
    </r>
    <r>
      <rPr>
        <sz val="6"/>
        <rFont val="Arial"/>
        <family val="2"/>
      </rPr>
      <t>¹</t>
    </r>
  </si>
  <si>
    <r>
      <t>¹</t>
    </r>
    <r>
      <rPr>
        <sz val="5"/>
        <rFont val="Arial"/>
        <family val="2"/>
      </rPr>
      <t xml:space="preserve"> </t>
    </r>
    <r>
      <rPr>
        <i/>
        <sz val="5"/>
        <rFont val="Arial"/>
        <family val="2"/>
      </rPr>
      <t>inclusief 2 jaar rentebedenktijd (achteraf)</t>
    </r>
  </si>
  <si>
    <r>
      <t>4</t>
    </r>
    <r>
      <rPr>
        <sz val="8"/>
        <rFont val="Arial"/>
        <family val="2"/>
      </rPr>
      <t xml:space="preserve"> </t>
    </r>
    <r>
      <rPr>
        <i/>
        <sz val="5"/>
        <rFont val="Arial"/>
        <family val="2"/>
      </rPr>
      <t>alleen aflossingsvrij en minimaal EUR 100.000,-</t>
    </r>
  </si>
  <si>
    <t>30 april 2008</t>
  </si>
  <si>
    <t xml:space="preserve">Meegroei Hypotheek ³ </t>
  </si>
  <si>
    <r>
      <t xml:space="preserve">Euribor </t>
    </r>
    <r>
      <rPr>
        <vertAlign val="superscript"/>
        <sz val="7"/>
        <rFont val="Arial"/>
        <family val="2"/>
      </rPr>
      <t>4</t>
    </r>
  </si>
  <si>
    <t>Startzeker Hypotheek ²</t>
  </si>
  <si>
    <t>Nieuwbouwkorting ²</t>
  </si>
  <si>
    <t>Huisbankierkorting ²</t>
  </si>
  <si>
    <t>Budget Hypotheek ²</t>
  </si>
  <si>
    <r>
      <t>7 jaar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¹</t>
    </r>
  </si>
  <si>
    <r>
      <t xml:space="preserve">² </t>
    </r>
    <r>
      <rPr>
        <i/>
        <sz val="5"/>
        <rFont val="Arial"/>
        <family val="2"/>
      </rPr>
      <t xml:space="preserve">niet van toepassing bij Euriborrente en variabele rente
</t>
    </r>
    <r>
      <rPr>
        <sz val="8"/>
        <rFont val="Arial"/>
        <family val="2"/>
      </rPr>
      <t xml:space="preserve">³ </t>
    </r>
    <r>
      <rPr>
        <i/>
        <sz val="5"/>
        <rFont val="Arial"/>
        <family val="2"/>
      </rPr>
      <t xml:space="preserve">niet van toepassing bij Euriborrente
</t>
    </r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</si>
</sst>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d/m"/>
    <numFmt numFmtId="180" formatCode="d/mm/yy"/>
    <numFmt numFmtId="181" formatCode="mmm/yyyy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d/mmm/yyyy"/>
    <numFmt numFmtId="186" formatCode="d\ mmmm\ yyyy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Univers 57 Condensed"/>
      <family val="0"/>
    </font>
    <font>
      <b/>
      <sz val="12"/>
      <name val="Univers 57 Condensed"/>
      <family val="0"/>
    </font>
    <font>
      <b/>
      <sz val="14"/>
      <color indexed="9"/>
      <name val="Univers 57 Condensed"/>
      <family val="0"/>
    </font>
    <font>
      <i/>
      <sz val="8"/>
      <name val="Univers 57 Condensed"/>
      <family val="0"/>
    </font>
    <font>
      <b/>
      <sz val="11.5"/>
      <name val="Univers 57 Condensed"/>
      <family val="0"/>
    </font>
    <font>
      <sz val="12"/>
      <color indexed="9"/>
      <name val="Univers 57 Condensed"/>
      <family val="0"/>
    </font>
    <font>
      <b/>
      <sz val="12"/>
      <color indexed="9"/>
      <name val="Univers 57 Condensed"/>
      <family val="0"/>
    </font>
    <font>
      <sz val="4"/>
      <name val="Arial"/>
      <family val="2"/>
    </font>
    <font>
      <b/>
      <sz val="7"/>
      <color indexed="9"/>
      <name val="Arial"/>
      <family val="2"/>
    </font>
    <font>
      <sz val="7"/>
      <name val="Univers 57 Condensed"/>
      <family val="0"/>
    </font>
    <font>
      <b/>
      <sz val="7"/>
      <name val="Arial"/>
      <family val="2"/>
    </font>
    <font>
      <b/>
      <sz val="7"/>
      <color indexed="9"/>
      <name val="Univers 57 Condensed"/>
      <family val="0"/>
    </font>
    <font>
      <sz val="7"/>
      <name val="Arial"/>
      <family val="2"/>
    </font>
    <font>
      <b/>
      <sz val="7"/>
      <name val="Univers 57 Condensed"/>
      <family val="0"/>
    </font>
    <font>
      <sz val="7"/>
      <color indexed="9"/>
      <name val="Univers 57 Condensed"/>
      <family val="0"/>
    </font>
    <font>
      <sz val="7"/>
      <color indexed="22"/>
      <name val="Univers 57 Condensed"/>
      <family val="0"/>
    </font>
    <font>
      <sz val="6"/>
      <name val="Arial"/>
      <family val="2"/>
    </font>
    <font>
      <sz val="4"/>
      <color indexed="55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4"/>
      <color indexed="9"/>
      <name val="Univers 57 Condensed"/>
      <family val="0"/>
    </font>
    <font>
      <sz val="4"/>
      <color indexed="9"/>
      <name val="Univers 57 Condensed"/>
      <family val="0"/>
    </font>
    <font>
      <sz val="4"/>
      <color indexed="9"/>
      <name val="Arial"/>
      <family val="0"/>
    </font>
    <font>
      <sz val="8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3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2" fontId="15" fillId="0" borderId="5" xfId="0" applyNumberFormat="1" applyFont="1" applyFill="1" applyBorder="1" applyAlignment="1" applyProtection="1">
      <alignment horizontal="center"/>
      <protection/>
    </xf>
    <xf numFmtId="0" fontId="15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 indent="1"/>
    </xf>
    <xf numFmtId="0" fontId="13" fillId="2" borderId="5" xfId="0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 applyProtection="1">
      <alignment horizont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2" fontId="9" fillId="5" borderId="5" xfId="0" applyNumberFormat="1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49" fontId="21" fillId="5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 indent="1"/>
    </xf>
    <xf numFmtId="0" fontId="20" fillId="0" borderId="16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 indent="1"/>
    </xf>
    <xf numFmtId="0" fontId="24" fillId="5" borderId="2" xfId="0" applyFont="1" applyFill="1" applyBorder="1" applyAlignment="1">
      <alignment horizontal="left" vertical="center" wrapText="1" indent="7"/>
    </xf>
    <xf numFmtId="0" fontId="26" fillId="5" borderId="3" xfId="0" applyFont="1" applyFill="1" applyBorder="1" applyAlignment="1">
      <alignment horizontal="left" vertical="center" indent="7"/>
    </xf>
    <xf numFmtId="0" fontId="26" fillId="5" borderId="8" xfId="0" applyFont="1" applyFill="1" applyBorder="1" applyAlignment="1">
      <alignment horizontal="left" vertical="center" indent="7"/>
    </xf>
    <xf numFmtId="0" fontId="30" fillId="0" borderId="7" xfId="0" applyFont="1" applyFill="1" applyBorder="1" applyAlignment="1">
      <alignment vertical="top"/>
    </xf>
    <xf numFmtId="0" fontId="10" fillId="0" borderId="7" xfId="0" applyFont="1" applyBorder="1" applyAlignment="1">
      <alignment/>
    </xf>
    <xf numFmtId="0" fontId="27" fillId="2" borderId="3" xfId="0" applyFont="1" applyFill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3" fillId="3" borderId="2" xfId="0" applyFont="1" applyFill="1" applyBorder="1" applyAlignment="1">
      <alignment horizontal="left" vertical="center" indent="1"/>
    </xf>
    <xf numFmtId="0" fontId="15" fillId="3" borderId="7" xfId="0" applyFont="1" applyFill="1" applyBorder="1" applyAlignment="1">
      <alignment horizontal="left" vertical="center" indent="1"/>
    </xf>
    <xf numFmtId="0" fontId="15" fillId="3" borderId="3" xfId="0" applyFont="1" applyFill="1" applyBorder="1" applyAlignment="1">
      <alignment horizontal="left" vertical="center" indent="1"/>
    </xf>
    <xf numFmtId="0" fontId="15" fillId="3" borderId="8" xfId="0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5">
    <dxf>
      <font>
        <color rgb="FFFFFFFF"/>
      </font>
      <border/>
    </dxf>
    <dxf>
      <font>
        <b/>
        <i val="0"/>
        <color rgb="FFFFFFFF"/>
      </font>
      <fill>
        <patternFill>
          <bgColor rgb="FFDD0806"/>
        </patternFill>
      </fill>
      <border/>
    </dxf>
    <dxf>
      <font>
        <color rgb="FFFFFFFF"/>
      </font>
      <fill>
        <patternFill>
          <bgColor rgb="FF008080"/>
        </patternFill>
      </fill>
      <border/>
    </dxf>
    <dxf>
      <fill>
        <patternFill patternType="solid">
          <bgColor rgb="FFC0C0C0"/>
        </patternFill>
      </fill>
      <border/>
    </dxf>
    <dxf>
      <font>
        <color rgb="FF0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8" sqref="B18"/>
    </sheetView>
  </sheetViews>
  <sheetFormatPr defaultColWidth="9.140625" defaultRowHeight="12.75"/>
  <cols>
    <col min="1" max="1" width="20.140625" style="0" bestFit="1" customWidth="1"/>
    <col min="2" max="5" width="18.8515625" style="0" bestFit="1" customWidth="1"/>
  </cols>
  <sheetData>
    <row r="1" spans="1:2" ht="15.75">
      <c r="A1" s="72" t="s">
        <v>33</v>
      </c>
      <c r="B1" s="71" t="s">
        <v>38</v>
      </c>
    </row>
    <row r="3" spans="1:5" ht="31.5">
      <c r="A3" s="73" t="s">
        <v>0</v>
      </c>
      <c r="B3" s="35" t="s">
        <v>1</v>
      </c>
      <c r="C3" s="37" t="s">
        <v>15</v>
      </c>
      <c r="D3" s="37" t="s">
        <v>16</v>
      </c>
      <c r="E3" s="37" t="s">
        <v>17</v>
      </c>
    </row>
    <row r="4" spans="1:5" ht="15.75">
      <c r="A4" s="74"/>
      <c r="B4" s="36" t="s">
        <v>25</v>
      </c>
      <c r="C4" s="38" t="s">
        <v>25</v>
      </c>
      <c r="D4" s="38" t="s">
        <v>25</v>
      </c>
      <c r="E4" s="38" t="s">
        <v>25</v>
      </c>
    </row>
    <row r="5" spans="1:5" ht="15.75">
      <c r="A5" s="17" t="s">
        <v>2</v>
      </c>
      <c r="B5" s="69">
        <v>5.3</v>
      </c>
      <c r="C5" s="39">
        <f aca="true" t="shared" si="0" ref="C5:C18">SUM(B5+0.2)</f>
        <v>5.5</v>
      </c>
      <c r="D5" s="39">
        <f>SUM(B5+0.5)</f>
        <v>5.8</v>
      </c>
      <c r="E5" s="39">
        <f aca="true" t="shared" si="1" ref="E5:E18">SUM(B5+0.5)</f>
        <v>5.8</v>
      </c>
    </row>
    <row r="6" spans="1:5" ht="15.75">
      <c r="A6" s="17" t="s">
        <v>18</v>
      </c>
      <c r="B6" s="69">
        <v>5</v>
      </c>
      <c r="C6" s="39">
        <f t="shared" si="0"/>
        <v>5.2</v>
      </c>
      <c r="D6" s="39">
        <f aca="true" t="shared" si="2" ref="D6:D18">SUM(B6+0.3)</f>
        <v>5.3</v>
      </c>
      <c r="E6" s="39">
        <f t="shared" si="1"/>
        <v>5.5</v>
      </c>
    </row>
    <row r="7" spans="1:5" ht="15.75">
      <c r="A7" s="17" t="s">
        <v>19</v>
      </c>
      <c r="B7" s="69">
        <v>5</v>
      </c>
      <c r="C7" s="39">
        <f t="shared" si="0"/>
        <v>5.2</v>
      </c>
      <c r="D7" s="39">
        <f t="shared" si="2"/>
        <v>5.3</v>
      </c>
      <c r="E7" s="39">
        <f t="shared" si="1"/>
        <v>5.5</v>
      </c>
    </row>
    <row r="8" spans="1:5" ht="15.75">
      <c r="A8" s="17" t="s">
        <v>20</v>
      </c>
      <c r="B8" s="69">
        <v>5</v>
      </c>
      <c r="C8" s="39">
        <f t="shared" si="0"/>
        <v>5.2</v>
      </c>
      <c r="D8" s="39">
        <f t="shared" si="2"/>
        <v>5.3</v>
      </c>
      <c r="E8" s="39">
        <f t="shared" si="1"/>
        <v>5.5</v>
      </c>
    </row>
    <row r="9" spans="1:5" ht="15.75">
      <c r="A9" s="17" t="s">
        <v>21</v>
      </c>
      <c r="B9" s="69">
        <v>5.1</v>
      </c>
      <c r="C9" s="39">
        <f t="shared" si="0"/>
        <v>5.3</v>
      </c>
      <c r="D9" s="39">
        <f t="shared" si="2"/>
        <v>5.3999999999999995</v>
      </c>
      <c r="E9" s="39">
        <f t="shared" si="1"/>
        <v>5.6</v>
      </c>
    </row>
    <row r="10" spans="1:5" ht="15.75">
      <c r="A10" s="17" t="s">
        <v>22</v>
      </c>
      <c r="B10" s="69">
        <v>5.2</v>
      </c>
      <c r="C10" s="39">
        <f t="shared" si="0"/>
        <v>5.4</v>
      </c>
      <c r="D10" s="39">
        <f t="shared" si="2"/>
        <v>5.5</v>
      </c>
      <c r="E10" s="39">
        <f t="shared" si="1"/>
        <v>5.7</v>
      </c>
    </row>
    <row r="11" spans="1:5" ht="15.75">
      <c r="A11" s="17" t="s">
        <v>23</v>
      </c>
      <c r="B11" s="69">
        <v>5.3</v>
      </c>
      <c r="C11" s="39">
        <f t="shared" si="0"/>
        <v>5.5</v>
      </c>
      <c r="D11" s="39">
        <f t="shared" si="2"/>
        <v>5.6</v>
      </c>
      <c r="E11" s="39">
        <f t="shared" si="1"/>
        <v>5.8</v>
      </c>
    </row>
    <row r="12" spans="1:5" ht="15.75">
      <c r="A12" s="17" t="s">
        <v>3</v>
      </c>
      <c r="B12" s="69">
        <v>5.4</v>
      </c>
      <c r="C12" s="39">
        <f t="shared" si="0"/>
        <v>5.6000000000000005</v>
      </c>
      <c r="D12" s="39">
        <f t="shared" si="2"/>
        <v>5.7</v>
      </c>
      <c r="E12" s="39">
        <f t="shared" si="1"/>
        <v>5.9</v>
      </c>
    </row>
    <row r="13" spans="1:5" ht="15.75">
      <c r="A13" s="17" t="s">
        <v>4</v>
      </c>
      <c r="B13" s="69">
        <v>5.6</v>
      </c>
      <c r="C13" s="39">
        <f t="shared" si="0"/>
        <v>5.8</v>
      </c>
      <c r="D13" s="39">
        <f t="shared" si="2"/>
        <v>5.8999999999999995</v>
      </c>
      <c r="E13" s="39">
        <f t="shared" si="1"/>
        <v>6.1</v>
      </c>
    </row>
    <row r="14" spans="1:5" ht="15.75">
      <c r="A14" s="17" t="s">
        <v>5</v>
      </c>
      <c r="B14" s="69">
        <v>5.7</v>
      </c>
      <c r="C14" s="39">
        <f t="shared" si="0"/>
        <v>5.9</v>
      </c>
      <c r="D14" s="39">
        <f t="shared" si="2"/>
        <v>6</v>
      </c>
      <c r="E14" s="39">
        <f t="shared" si="1"/>
        <v>6.2</v>
      </c>
    </row>
    <row r="15" spans="1:5" ht="15.75">
      <c r="A15" s="17" t="s">
        <v>6</v>
      </c>
      <c r="B15" s="69">
        <v>5.7</v>
      </c>
      <c r="C15" s="39">
        <f t="shared" si="0"/>
        <v>5.9</v>
      </c>
      <c r="D15" s="39">
        <f t="shared" si="2"/>
        <v>6</v>
      </c>
      <c r="E15" s="39">
        <f t="shared" si="1"/>
        <v>6.2</v>
      </c>
    </row>
    <row r="16" spans="1:5" ht="15.75">
      <c r="A16" s="18" t="s">
        <v>7</v>
      </c>
      <c r="B16" s="69">
        <v>5.8</v>
      </c>
      <c r="C16" s="39">
        <f t="shared" si="0"/>
        <v>6</v>
      </c>
      <c r="D16" s="39">
        <f t="shared" si="2"/>
        <v>6.1</v>
      </c>
      <c r="E16" s="39">
        <f t="shared" si="1"/>
        <v>6.3</v>
      </c>
    </row>
    <row r="17" spans="1:5" ht="15.75">
      <c r="A17" s="17" t="s">
        <v>8</v>
      </c>
      <c r="B17" s="69">
        <v>6</v>
      </c>
      <c r="C17" s="39">
        <f t="shared" si="0"/>
        <v>6.2</v>
      </c>
      <c r="D17" s="39">
        <f t="shared" si="2"/>
        <v>6.3</v>
      </c>
      <c r="E17" s="39">
        <f t="shared" si="1"/>
        <v>6.5</v>
      </c>
    </row>
    <row r="18" spans="1:5" ht="15.75">
      <c r="A18" s="18" t="s">
        <v>9</v>
      </c>
      <c r="B18" s="69">
        <v>6</v>
      </c>
      <c r="C18" s="39">
        <f t="shared" si="0"/>
        <v>6.2</v>
      </c>
      <c r="D18" s="39">
        <f t="shared" si="2"/>
        <v>6.3</v>
      </c>
      <c r="E18" s="39">
        <f t="shared" si="1"/>
        <v>6.5</v>
      </c>
    </row>
    <row r="19" ht="12.75">
      <c r="D19" s="40"/>
    </row>
    <row r="20" spans="1:5" ht="31.5">
      <c r="A20" s="30" t="s">
        <v>0</v>
      </c>
      <c r="B20" s="25" t="s">
        <v>1</v>
      </c>
      <c r="C20" s="26" t="s">
        <v>15</v>
      </c>
      <c r="D20" s="26" t="s">
        <v>16</v>
      </c>
      <c r="E20" s="26" t="s">
        <v>17</v>
      </c>
    </row>
    <row r="21" spans="1:5" ht="15.75">
      <c r="A21" s="17" t="s">
        <v>12</v>
      </c>
      <c r="B21" s="70">
        <v>4.86</v>
      </c>
      <c r="C21" s="70">
        <v>5.06</v>
      </c>
      <c r="D21" s="70">
        <f>SUM(B21+0.5)</f>
        <v>5.36</v>
      </c>
      <c r="E21" s="70">
        <f>SUM(B21+0.5)</f>
        <v>5.36</v>
      </c>
    </row>
  </sheetData>
  <sheetProtection password="C67C" sheet="1" objects="1" scenarios="1"/>
  <mergeCells count="1">
    <mergeCell ref="A3:A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6"/>
  <sheetViews>
    <sheetView view="pageBreakPreview" zoomScale="75" zoomScaleNormal="75" zoomScaleSheetLayoutView="75" workbookViewId="0" topLeftCell="A1">
      <selection activeCell="B5" sqref="B5:B6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6" ht="52.5" customHeight="1">
      <c r="B4" s="75" t="str">
        <f>"ABN AMRO Woninghypotheektarieven per "&amp;Invoerbestand!B1</f>
        <v>ABN AMRO Woninghypotheektarieven per 30 april 2008</v>
      </c>
      <c r="C4" s="76"/>
      <c r="D4" s="76"/>
      <c r="E4" s="76"/>
      <c r="F4" s="77"/>
    </row>
    <row r="5" spans="2:14" ht="31.5" customHeight="1">
      <c r="B5" s="73" t="s">
        <v>0</v>
      </c>
      <c r="C5" s="31" t="s">
        <v>1</v>
      </c>
      <c r="D5" s="31" t="s">
        <v>15</v>
      </c>
      <c r="E5" s="31" t="s">
        <v>16</v>
      </c>
      <c r="F5" s="31" t="s">
        <v>17</v>
      </c>
      <c r="G5" s="23"/>
      <c r="H5" s="23"/>
      <c r="I5" s="23"/>
      <c r="J5" s="23"/>
      <c r="K5" s="19"/>
      <c r="L5" s="19"/>
      <c r="M5" s="19"/>
      <c r="N5" s="19"/>
    </row>
    <row r="6" spans="2:6" ht="31.5" customHeight="1">
      <c r="B6" s="74"/>
      <c r="C6" s="28" t="s">
        <v>25</v>
      </c>
      <c r="D6" s="28" t="s">
        <v>25</v>
      </c>
      <c r="E6" s="28" t="s">
        <v>25</v>
      </c>
      <c r="F6" s="28" t="s">
        <v>25</v>
      </c>
    </row>
    <row r="7" spans="2:6" ht="21" customHeight="1">
      <c r="B7" s="17" t="s">
        <v>2</v>
      </c>
      <c r="C7" s="33">
        <f>+Invoerbestand!B5</f>
        <v>5.3</v>
      </c>
      <c r="D7" s="29">
        <f>+Invoerbestand!C5</f>
        <v>5.5</v>
      </c>
      <c r="E7" s="29">
        <f>+Invoerbestand!D5</f>
        <v>5.8</v>
      </c>
      <c r="F7" s="29">
        <f>+Invoerbestand!E5</f>
        <v>5.8</v>
      </c>
    </row>
    <row r="8" spans="2:6" ht="21" customHeight="1">
      <c r="B8" s="17" t="s">
        <v>18</v>
      </c>
      <c r="C8" s="33">
        <f>+Invoerbestand!B6</f>
        <v>5</v>
      </c>
      <c r="D8" s="29">
        <f>+Invoerbestand!C6</f>
        <v>5.2</v>
      </c>
      <c r="E8" s="29">
        <f>+Invoerbestand!D6</f>
        <v>5.3</v>
      </c>
      <c r="F8" s="29">
        <f>+Invoerbestand!E6</f>
        <v>5.5</v>
      </c>
    </row>
    <row r="9" spans="2:6" ht="21" customHeight="1">
      <c r="B9" s="17" t="s">
        <v>19</v>
      </c>
      <c r="C9" s="33">
        <f>+Invoerbestand!B7</f>
        <v>5</v>
      </c>
      <c r="D9" s="29">
        <f>+Invoerbestand!C7</f>
        <v>5.2</v>
      </c>
      <c r="E9" s="29">
        <f>+Invoerbestand!D7</f>
        <v>5.3</v>
      </c>
      <c r="F9" s="29">
        <f>+Invoerbestand!E7</f>
        <v>5.5</v>
      </c>
    </row>
    <row r="10" spans="2:6" ht="21" customHeight="1">
      <c r="B10" s="17" t="s">
        <v>20</v>
      </c>
      <c r="C10" s="33">
        <f>+Invoerbestand!B8</f>
        <v>5</v>
      </c>
      <c r="D10" s="29">
        <f>+Invoerbestand!C8</f>
        <v>5.2</v>
      </c>
      <c r="E10" s="29">
        <f>+Invoerbestand!D8</f>
        <v>5.3</v>
      </c>
      <c r="F10" s="29">
        <f>+Invoerbestand!E8</f>
        <v>5.5</v>
      </c>
    </row>
    <row r="11" spans="2:6" ht="21" customHeight="1">
      <c r="B11" s="17" t="s">
        <v>21</v>
      </c>
      <c r="C11" s="33">
        <f>+Invoerbestand!B9</f>
        <v>5.1</v>
      </c>
      <c r="D11" s="29">
        <f>+Invoerbestand!C9</f>
        <v>5.3</v>
      </c>
      <c r="E11" s="29">
        <f>+Invoerbestand!D9</f>
        <v>5.3999999999999995</v>
      </c>
      <c r="F11" s="29">
        <f>+Invoerbestand!E9</f>
        <v>5.6</v>
      </c>
    </row>
    <row r="12" spans="2:6" ht="21" customHeight="1">
      <c r="B12" s="17" t="s">
        <v>22</v>
      </c>
      <c r="C12" s="33">
        <f>+Invoerbestand!B10</f>
        <v>5.2</v>
      </c>
      <c r="D12" s="29">
        <f>+Invoerbestand!C10</f>
        <v>5.4</v>
      </c>
      <c r="E12" s="29">
        <f>+Invoerbestand!D10</f>
        <v>5.5</v>
      </c>
      <c r="F12" s="29">
        <f>+Invoerbestand!E10</f>
        <v>5.7</v>
      </c>
    </row>
    <row r="13" spans="2:6" ht="21" customHeight="1">
      <c r="B13" s="17" t="s">
        <v>23</v>
      </c>
      <c r="C13" s="33">
        <f>+Invoerbestand!B11</f>
        <v>5.3</v>
      </c>
      <c r="D13" s="29">
        <f>+Invoerbestand!C11</f>
        <v>5.5</v>
      </c>
      <c r="E13" s="29">
        <f>+Invoerbestand!D11</f>
        <v>5.6</v>
      </c>
      <c r="F13" s="29">
        <f>+Invoerbestand!E11</f>
        <v>5.8</v>
      </c>
    </row>
    <row r="14" spans="2:6" ht="21" customHeight="1">
      <c r="B14" s="17" t="s">
        <v>3</v>
      </c>
      <c r="C14" s="33">
        <f>+Invoerbestand!B12</f>
        <v>5.4</v>
      </c>
      <c r="D14" s="29">
        <f>+Invoerbestand!C12</f>
        <v>5.6000000000000005</v>
      </c>
      <c r="E14" s="29">
        <f>+Invoerbestand!D12</f>
        <v>5.7</v>
      </c>
      <c r="F14" s="29">
        <f>+Invoerbestand!E12</f>
        <v>5.9</v>
      </c>
    </row>
    <row r="15" spans="2:6" ht="21" customHeight="1">
      <c r="B15" s="17" t="s">
        <v>4</v>
      </c>
      <c r="C15" s="33">
        <f>+Invoerbestand!B13</f>
        <v>5.6</v>
      </c>
      <c r="D15" s="29">
        <f>+Invoerbestand!C13</f>
        <v>5.8</v>
      </c>
      <c r="E15" s="29">
        <f>+Invoerbestand!D13</f>
        <v>5.8999999999999995</v>
      </c>
      <c r="F15" s="29">
        <f>+Invoerbestand!E13</f>
        <v>6.1</v>
      </c>
    </row>
    <row r="16" spans="2:6" ht="21" customHeight="1">
      <c r="B16" s="17" t="s">
        <v>5</v>
      </c>
      <c r="C16" s="33">
        <f>+Invoerbestand!B14</f>
        <v>5.7</v>
      </c>
      <c r="D16" s="29">
        <f>+Invoerbestand!C14</f>
        <v>5.9</v>
      </c>
      <c r="E16" s="29">
        <f>+Invoerbestand!D14</f>
        <v>6</v>
      </c>
      <c r="F16" s="29">
        <f>+Invoerbestand!E14</f>
        <v>6.2</v>
      </c>
    </row>
    <row r="17" spans="2:6" ht="21" customHeight="1">
      <c r="B17" s="17" t="s">
        <v>6</v>
      </c>
      <c r="C17" s="33">
        <f>+Invoerbestand!B15</f>
        <v>5.7</v>
      </c>
      <c r="D17" s="29">
        <f>+Invoerbestand!C15</f>
        <v>5.9</v>
      </c>
      <c r="E17" s="29">
        <f>+Invoerbestand!D15</f>
        <v>6</v>
      </c>
      <c r="F17" s="29">
        <f>+Invoerbestand!E15</f>
        <v>6.2</v>
      </c>
    </row>
    <row r="18" spans="2:6" ht="21" customHeight="1">
      <c r="B18" s="18" t="s">
        <v>7</v>
      </c>
      <c r="C18" s="33">
        <f>+Invoerbestand!B16</f>
        <v>5.8</v>
      </c>
      <c r="D18" s="29">
        <f>+Invoerbestand!C16</f>
        <v>6</v>
      </c>
      <c r="E18" s="29">
        <f>+Invoerbestand!D16</f>
        <v>6.1</v>
      </c>
      <c r="F18" s="29">
        <f>+Invoerbestand!E16</f>
        <v>6.3</v>
      </c>
    </row>
    <row r="19" spans="2:6" ht="21" customHeight="1">
      <c r="B19" s="17" t="s">
        <v>8</v>
      </c>
      <c r="C19" s="33">
        <f>+Invoerbestand!B17</f>
        <v>6</v>
      </c>
      <c r="D19" s="29">
        <f>+Invoerbestand!C17</f>
        <v>6.2</v>
      </c>
      <c r="E19" s="29">
        <f>+Invoerbestand!D17</f>
        <v>6.3</v>
      </c>
      <c r="F19" s="29">
        <f>+Invoerbestand!E17</f>
        <v>6.5</v>
      </c>
    </row>
    <row r="20" spans="2:6" ht="21" customHeight="1">
      <c r="B20" s="18" t="s">
        <v>9</v>
      </c>
      <c r="C20" s="33">
        <f>+Invoerbestand!B18</f>
        <v>6</v>
      </c>
      <c r="D20" s="29">
        <f>+Invoerbestand!C18</f>
        <v>6.2</v>
      </c>
      <c r="E20" s="29">
        <f>+Invoerbestand!D18</f>
        <v>6.3</v>
      </c>
      <c r="F20" s="29">
        <f>+Invoerbestand!E18</f>
        <v>6.5</v>
      </c>
    </row>
    <row r="21" spans="2:10" ht="15.75">
      <c r="B21" s="14" t="s">
        <v>10</v>
      </c>
      <c r="C21" s="5"/>
      <c r="D21" s="5"/>
      <c r="E21" s="5"/>
      <c r="F21" s="6"/>
      <c r="G21" s="6"/>
      <c r="H21" s="6"/>
      <c r="I21" s="7"/>
      <c r="J21" s="8"/>
    </row>
    <row r="22" spans="2:10" ht="54.75" customHeight="1">
      <c r="B22" s="15"/>
      <c r="C22" s="5"/>
      <c r="D22" s="5"/>
      <c r="E22" s="5"/>
      <c r="F22" s="6"/>
      <c r="G22" s="6"/>
      <c r="H22" s="6"/>
      <c r="I22" s="7"/>
      <c r="J22" s="8"/>
    </row>
    <row r="23" spans="2:10" ht="24.75" customHeight="1">
      <c r="B23" s="75" t="s">
        <v>24</v>
      </c>
      <c r="C23" s="76"/>
      <c r="D23" s="76"/>
      <c r="E23" s="76"/>
      <c r="F23" s="77"/>
      <c r="G23" s="6"/>
      <c r="H23" s="6"/>
      <c r="I23" s="7"/>
      <c r="J23" s="8"/>
    </row>
    <row r="24" spans="2:6" ht="24.75" customHeight="1">
      <c r="B24" s="9" t="s">
        <v>13</v>
      </c>
      <c r="C24" s="10"/>
      <c r="D24" s="11"/>
      <c r="E24" s="11"/>
      <c r="F24" s="22"/>
    </row>
    <row r="25" spans="2:6" ht="24.75" customHeight="1">
      <c r="B25" s="12" t="s">
        <v>14</v>
      </c>
      <c r="C25" s="2"/>
      <c r="D25" s="2"/>
      <c r="E25" s="2"/>
      <c r="F25" s="27"/>
    </row>
    <row r="26" spans="2:6" ht="24.75" customHeight="1">
      <c r="B26" s="20" t="s">
        <v>26</v>
      </c>
      <c r="C26" s="21"/>
      <c r="D26" s="21"/>
      <c r="E26" s="21"/>
      <c r="F26" s="24"/>
    </row>
    <row r="27" spans="2:8" ht="24.75" customHeight="1">
      <c r="B27" s="9" t="s">
        <v>27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28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2" t="s">
        <v>29</v>
      </c>
      <c r="C29" s="13"/>
      <c r="D29" s="1"/>
      <c r="E29" s="1"/>
      <c r="F29" s="1"/>
      <c r="G29" s="1"/>
      <c r="H29" s="13"/>
    </row>
    <row r="30" spans="1:10" ht="101.25" customHeight="1">
      <c r="A30" s="13"/>
      <c r="B30" s="13"/>
      <c r="C30" s="13"/>
      <c r="D30" s="1"/>
      <c r="E30" s="1"/>
      <c r="F30" s="1"/>
      <c r="G30" s="1"/>
      <c r="H30" s="1"/>
      <c r="I30" s="1"/>
      <c r="J30" s="1"/>
    </row>
    <row r="31" spans="1:12" ht="33" customHeight="1">
      <c r="A31" s="13"/>
      <c r="B31" s="75" t="s">
        <v>30</v>
      </c>
      <c r="C31" s="76"/>
      <c r="D31" s="76"/>
      <c r="E31" s="76"/>
      <c r="F31" s="77"/>
      <c r="G31" s="1"/>
      <c r="H31" s="1"/>
      <c r="I31" s="1"/>
      <c r="J31" s="1"/>
      <c r="K31" s="1"/>
      <c r="L31" s="13"/>
    </row>
    <row r="32" spans="1:12" ht="33" customHeight="1">
      <c r="A32" s="13"/>
      <c r="B32" s="30" t="s">
        <v>0</v>
      </c>
      <c r="C32" s="25" t="s">
        <v>1</v>
      </c>
      <c r="D32" s="26" t="s">
        <v>15</v>
      </c>
      <c r="E32" s="26" t="s">
        <v>16</v>
      </c>
      <c r="F32" s="26" t="s">
        <v>17</v>
      </c>
      <c r="G32" s="13"/>
      <c r="H32" s="1"/>
      <c r="I32" s="1"/>
      <c r="J32" s="1"/>
      <c r="K32" s="1"/>
      <c r="L32" s="13"/>
    </row>
    <row r="33" spans="1:12" ht="33" customHeight="1">
      <c r="A33" s="13"/>
      <c r="B33" s="17" t="s">
        <v>12</v>
      </c>
      <c r="C33" s="34">
        <f>+Invoerbestand!B21</f>
        <v>4.86</v>
      </c>
      <c r="D33" s="34">
        <f>+Invoerbestand!C21</f>
        <v>5.06</v>
      </c>
      <c r="E33" s="34">
        <f>+Invoerbestand!D21</f>
        <v>5.36</v>
      </c>
      <c r="F33" s="34">
        <f>+Invoerbestand!E21</f>
        <v>5.36</v>
      </c>
      <c r="G33" s="13"/>
      <c r="K33" s="1"/>
      <c r="L33" s="13"/>
    </row>
    <row r="34" spans="2:10" ht="15">
      <c r="B34" s="16" t="s">
        <v>11</v>
      </c>
      <c r="C34" s="3"/>
      <c r="D34" s="3"/>
      <c r="E34" s="3"/>
      <c r="F34" s="3"/>
      <c r="G34" s="3"/>
      <c r="H34" s="3"/>
      <c r="I34" s="3"/>
      <c r="J34" s="3"/>
    </row>
    <row r="35" spans="2:10" ht="15" hidden="1">
      <c r="B35" s="1"/>
      <c r="C35" s="1"/>
      <c r="D35" s="1"/>
      <c r="E35" s="1"/>
      <c r="F35" s="1"/>
      <c r="G35" s="1"/>
      <c r="H35" s="1"/>
      <c r="I35" s="1"/>
      <c r="J35" s="1"/>
    </row>
    <row r="36" spans="1:12" ht="15">
      <c r="A36" s="1"/>
      <c r="K36" s="1"/>
      <c r="L36" s="13"/>
    </row>
    <row r="37" ht="21" customHeight="1"/>
    <row r="38" ht="21" customHeight="1"/>
    <row r="39" ht="21" customHeight="1"/>
    <row r="40" ht="21" customHeight="1"/>
  </sheetData>
  <sheetProtection password="C67C" sheet="1" objects="1" scenarios="1"/>
  <mergeCells count="4">
    <mergeCell ref="B4:F4"/>
    <mergeCell ref="B5:B6"/>
    <mergeCell ref="B23:F23"/>
    <mergeCell ref="B31:F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RowColHeaders="0" tabSelected="1" showOutlineSymbols="0" zoomScale="170" zoomScaleNormal="170" workbookViewId="0" topLeftCell="A1">
      <selection activeCell="B21" sqref="B21"/>
    </sheetView>
  </sheetViews>
  <sheetFormatPr defaultColWidth="9.140625" defaultRowHeight="12.75"/>
  <cols>
    <col min="1" max="1" width="14.57421875" style="41" bestFit="1" customWidth="1"/>
    <col min="2" max="5" width="17.7109375" style="41" customWidth="1"/>
    <col min="6" max="6" width="1.8515625" style="41" hidden="1" customWidth="1"/>
    <col min="7" max="7" width="3.140625" style="41" hidden="1" customWidth="1"/>
    <col min="8" max="8" width="15.28125" style="41" hidden="1" customWidth="1"/>
    <col min="9" max="9" width="17.140625" style="41" hidden="1" customWidth="1"/>
    <col min="10" max="11" width="11.8515625" style="41" hidden="1" customWidth="1"/>
    <col min="12" max="12" width="14.140625" style="41" hidden="1" customWidth="1"/>
    <col min="13" max="26" width="9.140625" style="41" hidden="1" customWidth="1"/>
    <col min="27" max="16384" width="9.140625" style="41" customWidth="1"/>
  </cols>
  <sheetData>
    <row r="1" spans="1:5" ht="11.25" customHeight="1">
      <c r="A1" s="78" t="str">
        <f>Basis!B4</f>
        <v>ABN AMRO Woninghypotheektarieven per 30 april 2008</v>
      </c>
      <c r="B1" s="79"/>
      <c r="C1" s="79"/>
      <c r="D1" s="79"/>
      <c r="E1" s="80"/>
    </row>
    <row r="2" spans="1:12" ht="9" customHeight="1">
      <c r="A2" s="81" t="s">
        <v>0</v>
      </c>
      <c r="B2" s="42" t="s">
        <v>1</v>
      </c>
      <c r="C2" s="42" t="s">
        <v>15</v>
      </c>
      <c r="D2" s="42" t="s">
        <v>16</v>
      </c>
      <c r="E2" s="42" t="s">
        <v>17</v>
      </c>
      <c r="F2" s="43"/>
      <c r="G2" s="43"/>
      <c r="H2" s="43"/>
      <c r="I2" s="44"/>
      <c r="J2" s="44"/>
      <c r="K2" s="44"/>
      <c r="L2" s="44"/>
    </row>
    <row r="3" spans="1:5" ht="9">
      <c r="A3" s="82"/>
      <c r="B3" s="66" t="s">
        <v>25</v>
      </c>
      <c r="C3" s="66" t="s">
        <v>25</v>
      </c>
      <c r="D3" s="66" t="s">
        <v>25</v>
      </c>
      <c r="E3" s="66" t="s">
        <v>25</v>
      </c>
    </row>
    <row r="4" spans="1:11" ht="9">
      <c r="A4" s="45" t="s">
        <v>2</v>
      </c>
      <c r="B4" s="67">
        <f>+Basis!C7+$F$25</f>
        <v>5.3</v>
      </c>
      <c r="C4" s="67">
        <f>+Basis!D7+$F$25</f>
        <v>5.5</v>
      </c>
      <c r="D4" s="67">
        <f>+Basis!E7+$F$25</f>
        <v>5.8</v>
      </c>
      <c r="E4" s="67">
        <f>+Basis!F7+$F$25</f>
        <v>5.8</v>
      </c>
      <c r="H4" s="46">
        <f>B4+$J$24</f>
        <v>5.3</v>
      </c>
      <c r="I4" s="46">
        <f>C4+$J$24</f>
        <v>5.5</v>
      </c>
      <c r="J4" s="46">
        <f aca="true" t="shared" si="0" ref="J4:J17">D4+$J$24</f>
        <v>5.8</v>
      </c>
      <c r="K4" s="46">
        <f aca="true" t="shared" si="1" ref="K4:K17">E4+$J$24</f>
        <v>5.8</v>
      </c>
    </row>
    <row r="5" spans="1:11" ht="9">
      <c r="A5" s="45" t="s">
        <v>18</v>
      </c>
      <c r="B5" s="67">
        <f>Basis!C8+$G$26+$F$25</f>
        <v>5</v>
      </c>
      <c r="C5" s="67">
        <f>Basis!D8+$F$26</f>
        <v>5.2</v>
      </c>
      <c r="D5" s="67">
        <f>Basis!E8+$F$26</f>
        <v>5.3</v>
      </c>
      <c r="E5" s="67">
        <f>Basis!F8+$F$26</f>
        <v>5.5</v>
      </c>
      <c r="I5" s="46">
        <f aca="true" t="shared" si="2" ref="I5:I17">C5+$J$24</f>
        <v>5.2</v>
      </c>
      <c r="J5" s="46">
        <f t="shared" si="0"/>
        <v>5.3</v>
      </c>
      <c r="K5" s="46">
        <f t="shared" si="1"/>
        <v>5.5</v>
      </c>
    </row>
    <row r="6" spans="1:11" ht="9">
      <c r="A6" s="45" t="s">
        <v>35</v>
      </c>
      <c r="B6" s="67">
        <f>Basis!C9+$G$26+$F$25</f>
        <v>5</v>
      </c>
      <c r="C6" s="67">
        <f>Basis!D9+$F$26</f>
        <v>5.2</v>
      </c>
      <c r="D6" s="67">
        <f>Basis!E9+$F$26</f>
        <v>5.3</v>
      </c>
      <c r="E6" s="67">
        <f>Basis!F9+$F$26</f>
        <v>5.5</v>
      </c>
      <c r="I6" s="46">
        <f t="shared" si="2"/>
        <v>5.2</v>
      </c>
      <c r="J6" s="46">
        <f t="shared" si="0"/>
        <v>5.3</v>
      </c>
      <c r="K6" s="46">
        <f t="shared" si="1"/>
        <v>5.5</v>
      </c>
    </row>
    <row r="7" spans="1:11" ht="9">
      <c r="A7" s="45" t="s">
        <v>20</v>
      </c>
      <c r="B7" s="67">
        <f>Basis!C10+$G$26+$F$25</f>
        <v>5</v>
      </c>
      <c r="C7" s="67">
        <f>Basis!D10+$F$26</f>
        <v>5.2</v>
      </c>
      <c r="D7" s="67">
        <f>Basis!E10+$F$26</f>
        <v>5.3</v>
      </c>
      <c r="E7" s="67">
        <f>Basis!F10+$F$26</f>
        <v>5.5</v>
      </c>
      <c r="I7" s="46">
        <f t="shared" si="2"/>
        <v>5.2</v>
      </c>
      <c r="J7" s="46">
        <f t="shared" si="0"/>
        <v>5.3</v>
      </c>
      <c r="K7" s="46">
        <f t="shared" si="1"/>
        <v>5.5</v>
      </c>
    </row>
    <row r="8" spans="1:11" ht="9">
      <c r="A8" s="45" t="s">
        <v>21</v>
      </c>
      <c r="B8" s="67">
        <f>Basis!C11+$G$26+$F$25</f>
        <v>5.1</v>
      </c>
      <c r="C8" s="67">
        <f>Basis!D11+$F$26</f>
        <v>5.3</v>
      </c>
      <c r="D8" s="67">
        <f>Basis!E11+$F$26</f>
        <v>5.3999999999999995</v>
      </c>
      <c r="E8" s="67">
        <f>Basis!F11+$F$26</f>
        <v>5.6</v>
      </c>
      <c r="I8" s="46">
        <f t="shared" si="2"/>
        <v>5.3</v>
      </c>
      <c r="J8" s="46">
        <f t="shared" si="0"/>
        <v>5.3999999999999995</v>
      </c>
      <c r="K8" s="46">
        <f t="shared" si="1"/>
        <v>5.6</v>
      </c>
    </row>
    <row r="9" spans="1:11" ht="9">
      <c r="A9" s="45" t="s">
        <v>22</v>
      </c>
      <c r="B9" s="67">
        <f>Basis!C12+$G$26+$F$25</f>
        <v>5.2</v>
      </c>
      <c r="C9" s="67">
        <f>Basis!D12+$F$26</f>
        <v>5.4</v>
      </c>
      <c r="D9" s="67">
        <f>Basis!E12+$F$26</f>
        <v>5.5</v>
      </c>
      <c r="E9" s="67">
        <f>Basis!F12+$F$26</f>
        <v>5.7</v>
      </c>
      <c r="I9" s="46">
        <f t="shared" si="2"/>
        <v>5.4</v>
      </c>
      <c r="J9" s="46">
        <f t="shared" si="0"/>
        <v>5.5</v>
      </c>
      <c r="K9" s="46">
        <f t="shared" si="1"/>
        <v>5.7</v>
      </c>
    </row>
    <row r="10" spans="1:11" ht="9">
      <c r="A10" s="45" t="s">
        <v>45</v>
      </c>
      <c r="B10" s="67">
        <f>Basis!C13+$G$26+$F$25</f>
        <v>5.3</v>
      </c>
      <c r="C10" s="67">
        <f>Basis!D13+$F$26</f>
        <v>5.5</v>
      </c>
      <c r="D10" s="67">
        <f>Basis!E13+$F$26</f>
        <v>5.6</v>
      </c>
      <c r="E10" s="67">
        <f>Basis!F13+$F$26</f>
        <v>5.8</v>
      </c>
      <c r="I10" s="46">
        <f t="shared" si="2"/>
        <v>5.5</v>
      </c>
      <c r="J10" s="46">
        <f t="shared" si="0"/>
        <v>5.6</v>
      </c>
      <c r="K10" s="46">
        <f t="shared" si="1"/>
        <v>5.8</v>
      </c>
    </row>
    <row r="11" spans="1:11" ht="9">
      <c r="A11" s="45" t="s">
        <v>3</v>
      </c>
      <c r="B11" s="67">
        <f>Basis!C14+$G$26+$F$25</f>
        <v>5.4</v>
      </c>
      <c r="C11" s="67">
        <f>Basis!D14+$F$26</f>
        <v>5.6000000000000005</v>
      </c>
      <c r="D11" s="67">
        <f>Basis!E14+$F$26</f>
        <v>5.7</v>
      </c>
      <c r="E11" s="67">
        <f>Basis!F14+$F$26</f>
        <v>5.9</v>
      </c>
      <c r="I11" s="46">
        <f t="shared" si="2"/>
        <v>5.6000000000000005</v>
      </c>
      <c r="J11" s="46">
        <f t="shared" si="0"/>
        <v>5.7</v>
      </c>
      <c r="K11" s="46">
        <f t="shared" si="1"/>
        <v>5.9</v>
      </c>
    </row>
    <row r="12" spans="1:11" ht="9">
      <c r="A12" s="45" t="s">
        <v>4</v>
      </c>
      <c r="B12" s="67">
        <f>Basis!C15+$G$26+$F$25</f>
        <v>5.6</v>
      </c>
      <c r="C12" s="67">
        <f>Basis!D15+$F$26</f>
        <v>5.8</v>
      </c>
      <c r="D12" s="67">
        <f>Basis!E15+$F$26</f>
        <v>5.8999999999999995</v>
      </c>
      <c r="E12" s="67">
        <f>Basis!F15+$F$26</f>
        <v>6.1</v>
      </c>
      <c r="I12" s="46">
        <f t="shared" si="2"/>
        <v>5.8</v>
      </c>
      <c r="J12" s="46">
        <f t="shared" si="0"/>
        <v>5.8999999999999995</v>
      </c>
      <c r="K12" s="46">
        <f t="shared" si="1"/>
        <v>6.1</v>
      </c>
    </row>
    <row r="13" spans="1:11" ht="9">
      <c r="A13" s="45" t="s">
        <v>5</v>
      </c>
      <c r="B13" s="67">
        <f>Basis!C16+$G$26+$F$25</f>
        <v>5.7</v>
      </c>
      <c r="C13" s="67">
        <f>Basis!D16+$F$26</f>
        <v>5.9</v>
      </c>
      <c r="D13" s="67">
        <f>Basis!E16+$F$26</f>
        <v>6</v>
      </c>
      <c r="E13" s="67">
        <f>Basis!F16+$F$26</f>
        <v>6.2</v>
      </c>
      <c r="I13" s="46">
        <f t="shared" si="2"/>
        <v>5.9</v>
      </c>
      <c r="J13" s="46">
        <f t="shared" si="0"/>
        <v>6</v>
      </c>
      <c r="K13" s="46">
        <f t="shared" si="1"/>
        <v>6.2</v>
      </c>
    </row>
    <row r="14" spans="1:11" ht="9">
      <c r="A14" s="45" t="s">
        <v>6</v>
      </c>
      <c r="B14" s="67">
        <f>Basis!C17+$G$26+$F$25</f>
        <v>5.7</v>
      </c>
      <c r="C14" s="67">
        <f>Basis!D17+$F$26</f>
        <v>5.9</v>
      </c>
      <c r="D14" s="67">
        <f>Basis!E17+$F$26</f>
        <v>6</v>
      </c>
      <c r="E14" s="67">
        <f>Basis!F17+$F$26</f>
        <v>6.2</v>
      </c>
      <c r="I14" s="46">
        <f t="shared" si="2"/>
        <v>5.9</v>
      </c>
      <c r="J14" s="46">
        <f t="shared" si="0"/>
        <v>6</v>
      </c>
      <c r="K14" s="46">
        <f t="shared" si="1"/>
        <v>6.2</v>
      </c>
    </row>
    <row r="15" spans="1:11" ht="9">
      <c r="A15" s="47" t="s">
        <v>7</v>
      </c>
      <c r="B15" s="67">
        <f>Basis!C18+$G$26+$F$25</f>
        <v>5.8</v>
      </c>
      <c r="C15" s="67">
        <f>Basis!D18+$F$26</f>
        <v>6</v>
      </c>
      <c r="D15" s="67">
        <f>Basis!E18+$F$26</f>
        <v>6.1</v>
      </c>
      <c r="E15" s="67">
        <f>Basis!F18+$F$26</f>
        <v>6.3</v>
      </c>
      <c r="I15" s="46">
        <f t="shared" si="2"/>
        <v>6</v>
      </c>
      <c r="J15" s="46">
        <f t="shared" si="0"/>
        <v>6.1</v>
      </c>
      <c r="K15" s="46">
        <f t="shared" si="1"/>
        <v>6.3</v>
      </c>
    </row>
    <row r="16" spans="1:11" ht="9">
      <c r="A16" s="45" t="s">
        <v>8</v>
      </c>
      <c r="B16" s="67">
        <f>Basis!C19+$G$26+$F$25</f>
        <v>6</v>
      </c>
      <c r="C16" s="67">
        <f>Basis!D19+$F$26</f>
        <v>6.2</v>
      </c>
      <c r="D16" s="67">
        <f>Basis!E19+$F$26</f>
        <v>6.3</v>
      </c>
      <c r="E16" s="67">
        <f>Basis!F19+$F$26</f>
        <v>6.5</v>
      </c>
      <c r="I16" s="46">
        <f t="shared" si="2"/>
        <v>6.2</v>
      </c>
      <c r="J16" s="46">
        <f t="shared" si="0"/>
        <v>6.3</v>
      </c>
      <c r="K16" s="46">
        <f t="shared" si="1"/>
        <v>6.5</v>
      </c>
    </row>
    <row r="17" spans="1:11" ht="9">
      <c r="A17" s="47" t="s">
        <v>9</v>
      </c>
      <c r="B17" s="67">
        <f>Basis!C20+$G$26+$F$25</f>
        <v>6</v>
      </c>
      <c r="C17" s="67">
        <f>Basis!D20+$F$26</f>
        <v>6.2</v>
      </c>
      <c r="D17" s="67">
        <f>Basis!E20+$F$26</f>
        <v>6.3</v>
      </c>
      <c r="E17" s="67">
        <f>Basis!F20+$F$26</f>
        <v>6.5</v>
      </c>
      <c r="I17" s="46">
        <f t="shared" si="2"/>
        <v>6.2</v>
      </c>
      <c r="J17" s="46">
        <f t="shared" si="0"/>
        <v>6.3</v>
      </c>
      <c r="K17" s="46">
        <f t="shared" si="1"/>
        <v>6.5</v>
      </c>
    </row>
    <row r="18" spans="1:8" ht="12.75" customHeight="1">
      <c r="A18" s="96" t="s">
        <v>36</v>
      </c>
      <c r="B18" s="97"/>
      <c r="C18" s="97"/>
      <c r="D18" s="97"/>
      <c r="E18" s="97"/>
      <c r="F18" s="48"/>
      <c r="G18" s="49"/>
      <c r="H18" s="50"/>
    </row>
    <row r="19" spans="1:5" s="51" customFormat="1" ht="11.25" customHeight="1">
      <c r="A19" s="104" t="s">
        <v>24</v>
      </c>
      <c r="B19" s="105"/>
      <c r="C19" s="105"/>
      <c r="D19" s="105"/>
      <c r="E19" s="106"/>
    </row>
    <row r="20" spans="1:5" s="51" customFormat="1" ht="9.75" thickBot="1">
      <c r="A20" s="100" t="str">
        <f>IF(I27=2,"HET IS NIET MOGELIJK OM EEN STARTZEKER- EN MEEGROEIHYPOTHEEK IN EEN LENINGDEEL TE COMBINEREN","KLIK OP ONDERSTAANDE KEUZEVAKJES OM UW RENTEVOORDEEL AUTOMATISCH TE BEREKENEN")</f>
        <v>KLIK OP ONDERSTAANDE KEUZEVAKJES OM UW RENTEVOORDEEL AUTOMATISCH TE BEREKENEN</v>
      </c>
      <c r="B20" s="101"/>
      <c r="C20" s="102"/>
      <c r="D20" s="102"/>
      <c r="E20" s="103"/>
    </row>
    <row r="21" spans="1:9" s="51" customFormat="1" ht="9.75" thickTop="1">
      <c r="A21" s="62" t="s">
        <v>44</v>
      </c>
      <c r="B21" s="64" t="s">
        <v>32</v>
      </c>
      <c r="C21" s="83" t="str">
        <f>IF(H21=0,"Voor de Budget Hypotheek geldt een afslag van 0,15% als aan de bijzondere voorwaarden wordt voldaan","In het renteoverzicht is een afslag van 0,15% toegepast voor de Budget Hypotheek")</f>
        <v>Voor de Budget Hypotheek geldt een afslag van 0,15% als aan de bijzondere voorwaarden wordt voldaan</v>
      </c>
      <c r="D21" s="84"/>
      <c r="E21" s="84"/>
      <c r="F21" s="52">
        <f>IF(B21="ja",-0.15,0)</f>
        <v>0</v>
      </c>
      <c r="G21" s="53" t="s">
        <v>31</v>
      </c>
      <c r="H21" s="51">
        <f>IF(B21="ja",1,0)</f>
        <v>0</v>
      </c>
      <c r="I21" s="51">
        <f>IF(H21=1,"In het renteoverzicht is een afslag van 0,15% toegepast voor de Budget Hypotheek","")</f>
      </c>
    </row>
    <row r="22" spans="1:9" s="51" customFormat="1" ht="9">
      <c r="A22" s="61" t="s">
        <v>43</v>
      </c>
      <c r="B22" s="54" t="s">
        <v>32</v>
      </c>
      <c r="C22" s="85" t="str">
        <f>IF(H22=0,"Indien de klant een Particulier Pakket (Betaalpakket) afneemt ontvangt hij een rentevoordeel van 0,1% (n.v.t. bij NHG)","In het renteoverzicht is een rentevoordeel van 0,1% toegepast in verband met afname van een Particulier Pakket (n.v.t. bij NHG)")</f>
        <v>Indien de klant een Particulier Pakket (Betaalpakket) afneemt ontvangt hij een rentevoordeel van 0,1% (n.v.t. bij NHG)</v>
      </c>
      <c r="D22" s="86"/>
      <c r="E22" s="86"/>
      <c r="F22" s="52">
        <f>IF(B22="ja",-0.1,0)</f>
        <v>0</v>
      </c>
      <c r="G22" s="53" t="s">
        <v>32</v>
      </c>
      <c r="H22" s="51">
        <f>IF(B22="ja",1,0)</f>
        <v>0</v>
      </c>
      <c r="I22" s="51">
        <f>IF(H22=1,"In het renteoverzicht is een rentevoordeel van 0,1% toegepast in verband met afname van een Particulier Pakket (n.v.t. bij NHG)","")</f>
      </c>
    </row>
    <row r="23" spans="1:9" s="51" customFormat="1" ht="9">
      <c r="A23" s="61" t="s">
        <v>42</v>
      </c>
      <c r="B23" s="54" t="s">
        <v>32</v>
      </c>
      <c r="C23" s="85" t="str">
        <f>IF(H23=0,"Indien de klant een hypotheek voor een nieuwbouwwoning afsluit ontvangt hij een rentevoordeel van 0,1% (n.v.t. bij NHG)","In het renteoverzicht is een rentevoordeel van 0,1% toegepast in verband met een nieuwbouwwoning (n.v.t. bij NHG)")</f>
        <v>Indien de klant een hypotheek voor een nieuwbouwwoning afsluit ontvangt hij een rentevoordeel van 0,1% (n.v.t. bij NHG)</v>
      </c>
      <c r="D23" s="86"/>
      <c r="E23" s="86"/>
      <c r="F23" s="52">
        <f>IF(B23="ja",-0.1,0)</f>
        <v>0</v>
      </c>
      <c r="H23" s="51">
        <f>IF(B23="ja",1,0)</f>
        <v>0</v>
      </c>
      <c r="I23" s="51">
        <f>IF(H23=1,"In het renteoverzicht is een rentevoordeel van 0,1% toegepast in verband met een nieuwbouwwoning (n.v.t. bij NHG)","")</f>
      </c>
    </row>
    <row r="24" spans="1:10" ht="9.75" customHeight="1">
      <c r="A24" s="63" t="s">
        <v>41</v>
      </c>
      <c r="B24" s="54" t="s">
        <v>32</v>
      </c>
      <c r="C24" s="90" t="str">
        <f>IF(H24=0,"Voor de Startzeker Hypotheek geldt een productafslag van 0,1% (alleen mogelijk bij NHG)","In het renteoverzicht is een afslag van 0,1% toegepast voor de Startzeker Hypotheek (alleen mogelijk bij NHG)")</f>
        <v>Voor de Startzeker Hypotheek geldt een productafslag van 0,1% (alleen mogelijk bij NHG)</v>
      </c>
      <c r="D24" s="88"/>
      <c r="E24" s="89"/>
      <c r="F24" s="52">
        <f>IF(B24="ja",-0.1,0)</f>
        <v>0</v>
      </c>
      <c r="H24" s="51">
        <f>IF(B24="ja",1,0)</f>
        <v>0</v>
      </c>
      <c r="I24" s="51">
        <f>IF(H24=1,"In het renteoverzicht is een afslag van 0,1% toegepast voor de Startzeker Hypotheek (alleen mogelijk bij NHG)","")</f>
      </c>
      <c r="J24" s="41">
        <f>IF(B24="ja",-0.1,0)</f>
        <v>0</v>
      </c>
    </row>
    <row r="25" spans="1:11" ht="9.75" customHeight="1" thickBot="1">
      <c r="A25" s="61" t="s">
        <v>39</v>
      </c>
      <c r="B25" s="55" t="s">
        <v>32</v>
      </c>
      <c r="C25" s="87" t="str">
        <f>IF(H25=0,"Voor de Meegroei Hypotheek geldt een productopslag van 0,2%","In het renteoverzicht is een opslag van 0,2% toegepast voor de Meegroei Hypotheek")</f>
        <v>Voor de Meegroei Hypotheek geldt een productopslag van 0,2%</v>
      </c>
      <c r="D25" s="88"/>
      <c r="E25" s="89"/>
      <c r="F25" s="52">
        <f>IF(B25="ja",0.2,0)</f>
        <v>0</v>
      </c>
      <c r="G25" s="65"/>
      <c r="H25" s="51">
        <f>IF(B25="ja",1,0)</f>
        <v>0</v>
      </c>
      <c r="I25" s="51">
        <f>IF(H25=1,"In het renteoverzicht is een opslag van 0,2% toegepast voor de Meegroei Hypotheek","")</f>
      </c>
      <c r="J25" s="41">
        <f>IF(B24="ja",1,0)</f>
        <v>0</v>
      </c>
      <c r="K25" s="41">
        <f>IF(($J$25+$I$26)=2,B4,0)</f>
        <v>0</v>
      </c>
    </row>
    <row r="26" spans="1:10" ht="24.75" customHeight="1" thickTop="1">
      <c r="A26" s="98" t="s">
        <v>46</v>
      </c>
      <c r="B26" s="99"/>
      <c r="C26" s="99"/>
      <c r="D26" s="99"/>
      <c r="E26" s="99"/>
      <c r="F26" s="56">
        <f>SUM(F21:F25)</f>
        <v>0</v>
      </c>
      <c r="G26" s="41">
        <f>+F21+F24</f>
        <v>0</v>
      </c>
      <c r="I26" s="41">
        <f>IF(B25="ja",1,0)</f>
        <v>0</v>
      </c>
      <c r="J26" s="41">
        <f>IF(($J$25+$I$26)=2,B5,0)</f>
        <v>0</v>
      </c>
    </row>
    <row r="27" spans="1:10" ht="11.25" customHeight="1">
      <c r="A27" s="78" t="s">
        <v>30</v>
      </c>
      <c r="B27" s="79"/>
      <c r="C27" s="79"/>
      <c r="D27" s="79"/>
      <c r="E27" s="80"/>
      <c r="F27" s="56"/>
      <c r="G27" s="56"/>
      <c r="H27" s="56"/>
      <c r="I27" s="56">
        <f>I26+J25</f>
        <v>0</v>
      </c>
      <c r="J27" s="41">
        <f aca="true" t="shared" si="3" ref="J27:J40">IF(($J$25+$I$26)=2,B6,0)</f>
        <v>0</v>
      </c>
    </row>
    <row r="28" spans="1:10" ht="9">
      <c r="A28" s="58" t="s">
        <v>0</v>
      </c>
      <c r="B28" s="59" t="s">
        <v>1</v>
      </c>
      <c r="C28" s="60" t="s">
        <v>15</v>
      </c>
      <c r="D28" s="60" t="s">
        <v>16</v>
      </c>
      <c r="E28" s="60" t="s">
        <v>17</v>
      </c>
      <c r="F28" s="57"/>
      <c r="G28" s="56"/>
      <c r="H28" s="56"/>
      <c r="I28" s="56">
        <f>IF(I27=2,A20,0)</f>
        <v>0</v>
      </c>
      <c r="J28" s="41">
        <f t="shared" si="3"/>
        <v>0</v>
      </c>
    </row>
    <row r="29" spans="1:10" ht="9">
      <c r="A29" s="45" t="s">
        <v>40</v>
      </c>
      <c r="B29" s="68">
        <f>+Invoerbestand!B21</f>
        <v>4.86</v>
      </c>
      <c r="C29" s="68">
        <f>+Invoerbestand!C21</f>
        <v>5.06</v>
      </c>
      <c r="D29" s="68">
        <f>+Invoerbestand!D21</f>
        <v>5.36</v>
      </c>
      <c r="E29" s="68">
        <f>+Invoerbestand!E21</f>
        <v>5.36</v>
      </c>
      <c r="F29" s="57"/>
      <c r="I29" s="56"/>
      <c r="J29" s="41">
        <f t="shared" si="3"/>
        <v>0</v>
      </c>
    </row>
    <row r="30" spans="1:10" ht="11.25" customHeight="1">
      <c r="A30" s="94" t="s">
        <v>37</v>
      </c>
      <c r="B30" s="95"/>
      <c r="C30" s="95"/>
      <c r="D30" s="95"/>
      <c r="E30" s="95"/>
      <c r="F30" s="51"/>
      <c r="G30" s="51"/>
      <c r="H30" s="51"/>
      <c r="J30" s="41">
        <f t="shared" si="3"/>
        <v>0</v>
      </c>
    </row>
    <row r="31" spans="1:10" ht="9">
      <c r="A31" s="56"/>
      <c r="B31" s="56"/>
      <c r="C31" s="56"/>
      <c r="D31" s="56"/>
      <c r="E31" s="56"/>
      <c r="F31" s="56"/>
      <c r="G31" s="56"/>
      <c r="H31" s="56"/>
      <c r="J31" s="41">
        <f t="shared" si="3"/>
        <v>0</v>
      </c>
    </row>
    <row r="32" spans="1:10" ht="12" customHeight="1">
      <c r="A32" s="91" t="s">
        <v>34</v>
      </c>
      <c r="B32" s="92"/>
      <c r="C32" s="92"/>
      <c r="D32" s="92"/>
      <c r="E32" s="93"/>
      <c r="J32" s="41">
        <f t="shared" si="3"/>
        <v>0</v>
      </c>
    </row>
    <row r="33" ht="9">
      <c r="J33" s="41">
        <f t="shared" si="3"/>
        <v>0</v>
      </c>
    </row>
    <row r="34" ht="9">
      <c r="J34" s="41">
        <f t="shared" si="3"/>
        <v>0</v>
      </c>
    </row>
    <row r="35" ht="9">
      <c r="J35" s="41">
        <f t="shared" si="3"/>
        <v>0</v>
      </c>
    </row>
    <row r="36" ht="9">
      <c r="J36" s="41">
        <f t="shared" si="3"/>
        <v>0</v>
      </c>
    </row>
    <row r="37" ht="9">
      <c r="J37" s="41">
        <f t="shared" si="3"/>
        <v>0</v>
      </c>
    </row>
    <row r="38" ht="9">
      <c r="J38" s="41">
        <f t="shared" si="3"/>
        <v>0</v>
      </c>
    </row>
    <row r="39" ht="9">
      <c r="J39" s="41">
        <f t="shared" si="3"/>
        <v>0</v>
      </c>
    </row>
    <row r="40" ht="9">
      <c r="J40" s="41">
        <f t="shared" si="3"/>
        <v>0</v>
      </c>
    </row>
  </sheetData>
  <sheetProtection password="C67C" sheet="1" objects="1" scenarios="1"/>
  <mergeCells count="14">
    <mergeCell ref="A32:E32"/>
    <mergeCell ref="A30:E30"/>
    <mergeCell ref="A18:E18"/>
    <mergeCell ref="A26:E26"/>
    <mergeCell ref="A20:E20"/>
    <mergeCell ref="A19:E19"/>
    <mergeCell ref="A1:E1"/>
    <mergeCell ref="A2:A3"/>
    <mergeCell ref="A27:E27"/>
    <mergeCell ref="C21:E21"/>
    <mergeCell ref="C22:E22"/>
    <mergeCell ref="C23:E23"/>
    <mergeCell ref="C25:E25"/>
    <mergeCell ref="C24:E24"/>
  </mergeCells>
  <conditionalFormatting sqref="C4:E17 B4">
    <cfRule type="cellIs" priority="1" dxfId="0" operator="notEqual" stopIfTrue="1">
      <formula>H4</formula>
    </cfRule>
  </conditionalFormatting>
  <conditionalFormatting sqref="B5:B17">
    <cfRule type="cellIs" priority="2" dxfId="0" operator="equal" stopIfTrue="1">
      <formula>J26</formula>
    </cfRule>
  </conditionalFormatting>
  <conditionalFormatting sqref="A20:E20">
    <cfRule type="cellIs" priority="3" dxfId="1" operator="equal" stopIfTrue="1">
      <formula>$I$28</formula>
    </cfRule>
  </conditionalFormatting>
  <conditionalFormatting sqref="B21:B25">
    <cfRule type="cellIs" priority="4" dxfId="2" operator="equal" stopIfTrue="1">
      <formula>"ja"</formula>
    </cfRule>
    <cfRule type="cellIs" priority="5" dxfId="3" operator="equal" stopIfTrue="1">
      <formula>"nee"</formula>
    </cfRule>
  </conditionalFormatting>
  <conditionalFormatting sqref="C21:E21">
    <cfRule type="cellIs" priority="6" dxfId="4" operator="equal" stopIfTrue="1">
      <formula>$I$21</formula>
    </cfRule>
  </conditionalFormatting>
  <conditionalFormatting sqref="C22:E22">
    <cfRule type="cellIs" priority="7" dxfId="4" operator="equal" stopIfTrue="1">
      <formula>$I$22</formula>
    </cfRule>
  </conditionalFormatting>
  <conditionalFormatting sqref="C23:E23">
    <cfRule type="cellIs" priority="8" dxfId="4" operator="equal" stopIfTrue="1">
      <formula>$I$23</formula>
    </cfRule>
  </conditionalFormatting>
  <conditionalFormatting sqref="C24:E24">
    <cfRule type="cellIs" priority="9" dxfId="4" operator="equal" stopIfTrue="1">
      <formula>$I$24</formula>
    </cfRule>
  </conditionalFormatting>
  <conditionalFormatting sqref="C25:E25">
    <cfRule type="cellIs" priority="10" dxfId="4" operator="equal" stopIfTrue="1">
      <formula>$I$25</formula>
    </cfRule>
  </conditionalFormatting>
  <dataValidations count="1">
    <dataValidation type="list" allowBlank="1" showInputMessage="1" showErrorMessage="1" sqref="B21:B25">
      <formula1>$G$21:$G$22</formula1>
    </dataValidation>
  </dataValidations>
  <printOptions horizontalCentered="1"/>
  <pageMargins left="0.1968503937007874" right="0.1968503937007874" top="0.59" bottom="0.1968503937007874" header="0.5118110236220472" footer="0.5118110236220472"/>
  <pageSetup horizontalDpi="600" verticalDpi="600" orientation="landscape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ABN AMRO Bank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RO4299</dc:creator>
  <cp:keywords/>
  <dc:description/>
  <cp:lastModifiedBy>fa</cp:lastModifiedBy>
  <cp:lastPrinted>2008-04-10T11:48:11Z</cp:lastPrinted>
  <dcterms:created xsi:type="dcterms:W3CDTF">2007-01-03T08:37:09Z</dcterms:created>
  <dcterms:modified xsi:type="dcterms:W3CDTF">2008-05-23T06:55:32Z</dcterms:modified>
  <cp:category/>
  <cp:version/>
  <cp:contentType/>
  <cp:contentStatus/>
</cp:coreProperties>
</file>